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600" activeTab="0"/>
  </bookViews>
  <sheets>
    <sheet name="Intro" sheetId="1" r:id="rId1"/>
    <sheet name="Costs (conventional wiring)" sheetId="2" r:id="rId2"/>
    <sheet name="Costs ( AS-Interface)" sheetId="3" r:id="rId3"/>
    <sheet name="Other Benefits" sheetId="4" r:id="rId4"/>
    <sheet name="Summary" sheetId="5" r:id="rId5"/>
  </sheets>
  <definedNames>
    <definedName name="TABLE" localSheetId="0">'Intro'!$D$2:$D$2</definedName>
  </definedNames>
  <calcPr fullCalcOnLoad="1"/>
</workbook>
</file>

<file path=xl/sharedStrings.xml><?xml version="1.0" encoding="utf-8"?>
<sst xmlns="http://schemas.openxmlformats.org/spreadsheetml/2006/main" count="129" uniqueCount="90">
  <si>
    <t>Your Entry:</t>
  </si>
  <si>
    <t>Total Estimated Savings and Benefits:</t>
  </si>
  <si>
    <t>Total estimated savings from Other Benefits:</t>
  </si>
  <si>
    <t>OTHER BENEFITS</t>
  </si>
  <si>
    <t xml:space="preserve"> </t>
  </si>
  <si>
    <t>PLC Inputs</t>
  </si>
  <si>
    <t>PLC Outputs</t>
  </si>
  <si>
    <t>Power Supply</t>
  </si>
  <si>
    <t>Valve Monitor</t>
  </si>
  <si>
    <t>Solenoid</t>
  </si>
  <si>
    <t>Quantity of valves</t>
  </si>
  <si>
    <t>Solenoids/Valve</t>
  </si>
  <si>
    <t>Length</t>
  </si>
  <si>
    <t>Conduit</t>
  </si>
  <si>
    <t>$/ft</t>
  </si>
  <si>
    <t>1 1/4"</t>
  </si>
  <si>
    <t>3/4"</t>
  </si>
  <si>
    <t>1/2"</t>
  </si>
  <si>
    <t>Fittings</t>
  </si>
  <si>
    <t>Size</t>
  </si>
  <si>
    <t>$/ea</t>
  </si>
  <si>
    <t>16 gauge wire</t>
  </si>
  <si>
    <t>Labor</t>
  </si>
  <si>
    <t>Wire / Conduit</t>
  </si>
  <si>
    <t>Man Hours</t>
  </si>
  <si>
    <t>Wire</t>
  </si>
  <si>
    <t>Conduit / Fittings</t>
  </si>
  <si>
    <t>Standard I/O</t>
  </si>
  <si>
    <t># of Valves</t>
  </si>
  <si>
    <t>automated valve project</t>
  </si>
  <si>
    <t xml:space="preserve">First, let's input some </t>
  </si>
  <si>
    <t>information about your</t>
  </si>
  <si>
    <t>Modbus Communication Card</t>
  </si>
  <si>
    <t>AS-I Modbus Gateway</t>
  </si>
  <si>
    <t>AS-I 8.0 Amp Power Supply</t>
  </si>
  <si>
    <t>Valve Monitor with solenoid</t>
  </si>
  <si>
    <t>Qty</t>
  </si>
  <si>
    <t>Price</t>
  </si>
  <si>
    <t>Net Extension</t>
  </si>
  <si>
    <t>Wire / Conduit/Terminations</t>
  </si>
  <si>
    <t>StoneL Cost Analysis worksheet</t>
  </si>
  <si>
    <t>I/O and hardware Costs</t>
  </si>
  <si>
    <t>Conduit and Fittings</t>
  </si>
  <si>
    <t>Hardware and labor costs</t>
  </si>
  <si>
    <t>Other savings</t>
  </si>
  <si>
    <t>Costs (Standard I/O)</t>
  </si>
  <si>
    <t>Area Classification</t>
  </si>
  <si>
    <t>Class 1,2 Division 1=</t>
  </si>
  <si>
    <t>Class 1,2 Division 2=</t>
  </si>
  <si>
    <t>General Purpose=</t>
  </si>
  <si>
    <t>Total Cost</t>
  </si>
  <si>
    <t>StoneL Fieldlink offers</t>
  </si>
  <si>
    <t>many other benefits that</t>
  </si>
  <si>
    <t>can reduce your project</t>
  </si>
  <si>
    <t>operating costs</t>
  </si>
  <si>
    <t>costs as well as your</t>
  </si>
  <si>
    <t>Reduction in I/O Cabinet space</t>
  </si>
  <si>
    <t>Simplified maintenance and troubleshooting</t>
  </si>
  <si>
    <t>Initial engineering and design simplified</t>
  </si>
  <si>
    <t>Total</t>
  </si>
  <si>
    <t>Total Costs:</t>
  </si>
  <si>
    <t>Summary of potential Savings</t>
  </si>
  <si>
    <t xml:space="preserve">StoneL Fieldlink offers </t>
  </si>
  <si>
    <t>an incredible opportunity</t>
  </si>
  <si>
    <t>StoneL Cost Analysis Worksheet</t>
  </si>
  <si>
    <t>to save money and time</t>
  </si>
  <si>
    <t>on your automation</t>
  </si>
  <si>
    <t>Here are a few examples:</t>
  </si>
  <si>
    <t>With Field Link gateways, up to 248 points of I/O are possible in a very small package.  Savings can be found by using smaller or less I/O cabinets</t>
  </si>
  <si>
    <t>Estimate value of reduction of cabinet space</t>
  </si>
  <si>
    <t>Estimate value of  reduced engineering costs</t>
  </si>
  <si>
    <t xml:space="preserve">StoneL Field Link with AS-Interface is extremely easy to maintain and </t>
  </si>
  <si>
    <t xml:space="preserve">troubleshoot.  Advanced features of the gateway quickly show where </t>
  </si>
  <si>
    <t>problems lie and minimizes downtime.  Devices can be added or</t>
  </si>
  <si>
    <t>replaced much more quicly and easilly than with conventional wiring</t>
  </si>
  <si>
    <t>Estimate value of Improved maintenance and troubleshooting</t>
  </si>
  <si>
    <t>projects, large or small.</t>
  </si>
  <si>
    <t>Average distance to Valve</t>
  </si>
  <si>
    <t xml:space="preserve">Costs  (AS-I) </t>
  </si>
  <si>
    <t>StoneL Field Link Cost Comparison Tool</t>
  </si>
  <si>
    <t xml:space="preserve">This simple worksheet will allow you to estimate the cost savings that can be achieved by using StoneL's Field Link System.  The data included in this estimate can easilly be modified to reflect a better picture of your application.  You will quickly find that even very small projects can benefit from the Field Link advantage.   </t>
  </si>
  <si>
    <t>StoneL's Field Link system will allow you to achieve project savings through:</t>
  </si>
  <si>
    <t>Where do these savings come from:</t>
  </si>
  <si>
    <t>Significant Reduction in Conduit, Wire and fittings</t>
  </si>
  <si>
    <t>Significant Reduction in Engineering and Installation Costs</t>
  </si>
  <si>
    <t>*</t>
  </si>
  <si>
    <t>Reductions in I/O cabinet space</t>
  </si>
  <si>
    <t>StoneL Field Link with AS-Interface is extremely easy to configure,</t>
  </si>
  <si>
    <t>Start-up will go faster and with less difficulty that you can imagine.</t>
  </si>
  <si>
    <t>Costs (AS-Interface)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</si>
</sst>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0_);_(&quot;$&quot;* \(#,##0.0\);_(&quot;$&quot;* &quot;-&quot;??_);_(@_)"/>
    <numFmt numFmtId="167" formatCode="_(&quot;$&quot;* #,##0_);_(&quot;$&quot;* \(#,##0\);_(&quot;$&quot;* &quot;-&quot;??_);_(@_)"/>
    <numFmt numFmtId="168" formatCode="_(* #,##0_);_(* \(#,##0\);_(* &quot;-&quot;??_);_(@_)"/>
    <numFmt numFmtId="169" formatCode="00000"/>
    <numFmt numFmtId="170" formatCode="_(* #,##0.0_);_(* \(#,##0.0\);_(* &quot;-&quot;??_);_(@_)"/>
    <numFmt numFmtId="171" formatCode="0.0"/>
  </numFmts>
  <fonts count="18">
    <font>
      <sz val="11"/>
      <name val="Arial"/>
      <family val="0"/>
    </font>
    <font>
      <b/>
      <sz val="11"/>
      <name val="Arial"/>
      <family val="2"/>
    </font>
    <font>
      <u val="single"/>
      <sz val="11"/>
      <name val="Arial"/>
      <family val="2"/>
    </font>
    <font>
      <b/>
      <u val="double"/>
      <sz val="11"/>
      <name val="Arial"/>
      <family val="2"/>
    </font>
    <font>
      <sz val="11"/>
      <color indexed="53"/>
      <name val="Arial"/>
      <family val="2"/>
    </font>
    <font>
      <u val="single"/>
      <sz val="11"/>
      <color indexed="12"/>
      <name val="Arial"/>
      <family val="0"/>
    </font>
    <font>
      <u val="single"/>
      <sz val="11"/>
      <color indexed="36"/>
      <name val="Arial"/>
      <family val="0"/>
    </font>
    <font>
      <b/>
      <sz val="16"/>
      <color indexed="10"/>
      <name val="Arial"/>
      <family val="2"/>
    </font>
    <font>
      <b/>
      <sz val="13"/>
      <name val="Arial"/>
      <family val="2"/>
    </font>
    <font>
      <b/>
      <sz val="11"/>
      <color indexed="12"/>
      <name val="Arial"/>
      <family val="2"/>
    </font>
    <font>
      <b/>
      <sz val="12"/>
      <color indexed="12"/>
      <name val="Arial"/>
      <family val="2"/>
    </font>
    <font>
      <b/>
      <sz val="12"/>
      <color indexed="10"/>
      <name val="Arial"/>
      <family val="2"/>
    </font>
    <font>
      <b/>
      <sz val="11"/>
      <color indexed="10"/>
      <name val="Arial"/>
      <family val="2"/>
    </font>
    <font>
      <sz val="11"/>
      <color indexed="10"/>
      <name val="Arial"/>
      <family val="2"/>
    </font>
    <font>
      <b/>
      <sz val="11"/>
      <color indexed="53"/>
      <name val="Arial"/>
      <family val="2"/>
    </font>
    <font>
      <b/>
      <sz val="22"/>
      <color indexed="53"/>
      <name val="Arial"/>
      <family val="2"/>
    </font>
    <font>
      <sz val="12"/>
      <name val="Arial"/>
      <family val="2"/>
    </font>
    <font>
      <b/>
      <sz val="14"/>
      <color indexed="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1" fillId="0" borderId="0" xfId="0" applyFont="1" applyAlignment="1">
      <alignment vertical="top" wrapText="1"/>
    </xf>
    <xf numFmtId="164" fontId="0" fillId="0" borderId="0" xfId="0" applyNumberFormat="1" applyAlignment="1">
      <alignment vertical="top"/>
    </xf>
    <xf numFmtId="9" fontId="0" fillId="0" borderId="0" xfId="21" applyAlignment="1">
      <alignment/>
    </xf>
    <xf numFmtId="0" fontId="2"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right" vertical="top"/>
    </xf>
    <xf numFmtId="164" fontId="0" fillId="0" borderId="0" xfId="0" applyNumberFormat="1" applyAlignment="1">
      <alignment horizontal="right" vertical="top"/>
    </xf>
    <xf numFmtId="164" fontId="3" fillId="0" borderId="0" xfId="17" applyNumberFormat="1" applyFont="1" applyAlignment="1">
      <alignment horizontal="right" vertical="top"/>
    </xf>
    <xf numFmtId="164" fontId="3" fillId="0" borderId="0" xfId="0" applyNumberFormat="1" applyFont="1" applyAlignment="1">
      <alignment vertical="top"/>
    </xf>
    <xf numFmtId="0" fontId="0" fillId="0" borderId="0" xfId="0" applyBorder="1" applyAlignment="1">
      <alignment vertical="top"/>
    </xf>
    <xf numFmtId="44" fontId="1" fillId="0" borderId="0" xfId="17" applyFont="1" applyAlignment="1">
      <alignment horizontal="right" vertical="top"/>
    </xf>
    <xf numFmtId="49" fontId="0" fillId="0" borderId="0" xfId="0" applyNumberFormat="1" applyAlignment="1">
      <alignment horizontal="right" vertical="top" wrapText="1"/>
    </xf>
    <xf numFmtId="49" fontId="0" fillId="0" borderId="0" xfId="0" applyNumberFormat="1" applyAlignment="1">
      <alignment horizontal="right" vertical="top"/>
    </xf>
    <xf numFmtId="0" fontId="0" fillId="0" borderId="0" xfId="0" applyNumberFormat="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vertical="top" wrapText="1"/>
    </xf>
    <xf numFmtId="0" fontId="11" fillId="0" borderId="0" xfId="0" applyFont="1" applyAlignment="1">
      <alignment horizontal="left" vertical="top"/>
    </xf>
    <xf numFmtId="0" fontId="0"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horizontal="right" vertical="top"/>
    </xf>
    <xf numFmtId="0" fontId="9" fillId="0" borderId="0" xfId="0" applyFont="1" applyAlignment="1">
      <alignment horizontal="center" vertical="top"/>
    </xf>
    <xf numFmtId="9" fontId="1" fillId="0" borderId="0" xfId="21" applyFont="1" applyAlignment="1">
      <alignment/>
    </xf>
    <xf numFmtId="9" fontId="1" fillId="0" borderId="0" xfId="21" applyFont="1" applyAlignment="1">
      <alignment vertical="top"/>
    </xf>
    <xf numFmtId="0" fontId="1" fillId="0" borderId="0" xfId="0" applyNumberFormat="1" applyFont="1" applyAlignment="1">
      <alignment horizontal="left" vertical="top" wrapText="1"/>
    </xf>
    <xf numFmtId="164" fontId="1" fillId="0" borderId="0" xfId="17" applyNumberFormat="1" applyFont="1" applyAlignment="1">
      <alignment horizontal="right" vertical="top"/>
    </xf>
    <xf numFmtId="164" fontId="1" fillId="0" borderId="0" xfId="0" applyNumberFormat="1" applyFont="1" applyAlignment="1">
      <alignment horizontal="right" vertical="top"/>
    </xf>
    <xf numFmtId="0" fontId="1" fillId="0" borderId="0" xfId="17" applyNumberFormat="1" applyFont="1" applyAlignment="1">
      <alignment horizontal="right" vertical="top"/>
    </xf>
    <xf numFmtId="0" fontId="0" fillId="0" borderId="0" xfId="0" applyFont="1" applyAlignment="1">
      <alignment horizontal="left" vertical="top" wrapText="1"/>
    </xf>
    <xf numFmtId="164" fontId="0" fillId="0" borderId="0" xfId="17" applyNumberFormat="1" applyFont="1" applyAlignment="1">
      <alignment horizontal="right" vertical="top"/>
    </xf>
    <xf numFmtId="164" fontId="0" fillId="0" borderId="1" xfId="17" applyNumberFormat="1" applyFont="1" applyBorder="1" applyAlignment="1">
      <alignment horizontal="right" vertical="top"/>
    </xf>
    <xf numFmtId="0" fontId="12" fillId="0" borderId="0" xfId="0" applyFont="1" applyAlignment="1">
      <alignment horizontal="right" vertical="top" wrapText="1"/>
    </xf>
    <xf numFmtId="0" fontId="0" fillId="0" borderId="0" xfId="0" applyFont="1" applyAlignment="1">
      <alignment vertical="top"/>
    </xf>
    <xf numFmtId="0" fontId="0" fillId="0" borderId="0" xfId="0" applyFont="1" applyAlignment="1">
      <alignment vertical="top" wrapText="1"/>
    </xf>
    <xf numFmtId="164" fontId="1" fillId="0" borderId="0" xfId="0" applyNumberFormat="1" applyFont="1" applyAlignment="1">
      <alignment vertical="top"/>
    </xf>
    <xf numFmtId="0" fontId="10" fillId="0" borderId="0" xfId="0" applyFont="1" applyAlignment="1">
      <alignment vertical="top"/>
    </xf>
    <xf numFmtId="0" fontId="12" fillId="0" borderId="0" xfId="0" applyFont="1" applyAlignment="1">
      <alignment horizontal="right" vertical="top"/>
    </xf>
    <xf numFmtId="164" fontId="1" fillId="0" borderId="0" xfId="0" applyNumberFormat="1" applyFont="1" applyBorder="1" applyAlignment="1">
      <alignment vertical="top"/>
    </xf>
    <xf numFmtId="164" fontId="1" fillId="0" borderId="1" xfId="0" applyNumberFormat="1" applyFont="1" applyBorder="1" applyAlignment="1">
      <alignment vertical="top"/>
    </xf>
    <xf numFmtId="44" fontId="1" fillId="0" borderId="0" xfId="0" applyNumberFormat="1" applyFont="1" applyAlignment="1">
      <alignment vertical="top" wrapText="1"/>
    </xf>
    <xf numFmtId="0" fontId="10" fillId="0" borderId="1"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right" vertical="top" wrapText="1"/>
    </xf>
    <xf numFmtId="168" fontId="0" fillId="0" borderId="0" xfId="15" applyNumberFormat="1" applyAlignment="1">
      <alignment/>
    </xf>
    <xf numFmtId="44" fontId="0" fillId="0" borderId="0" xfId="17" applyAlignment="1">
      <alignment/>
    </xf>
    <xf numFmtId="167" fontId="0" fillId="0" borderId="0" xfId="17" applyNumberFormat="1" applyAlignment="1">
      <alignment/>
    </xf>
    <xf numFmtId="0" fontId="9" fillId="0" borderId="0" xfId="0" applyFont="1" applyAlignment="1">
      <alignment vertical="top" wrapText="1"/>
    </xf>
    <xf numFmtId="1" fontId="0" fillId="0" borderId="0" xfId="15" applyNumberFormat="1" applyAlignment="1">
      <alignment/>
    </xf>
    <xf numFmtId="0" fontId="1" fillId="0" borderId="0" xfId="0" applyFont="1" applyAlignment="1">
      <alignment horizontal="center" vertical="top" wrapText="1"/>
    </xf>
    <xf numFmtId="0" fontId="0" fillId="0" borderId="0" xfId="0" applyAlignment="1">
      <alignment horizontal="center" vertical="top"/>
    </xf>
    <xf numFmtId="44" fontId="0" fillId="0" borderId="0" xfId="0" applyNumberFormat="1" applyAlignment="1">
      <alignment vertical="top"/>
    </xf>
    <xf numFmtId="0" fontId="0" fillId="0" borderId="0" xfId="0" applyAlignment="1">
      <alignment horizontal="left"/>
    </xf>
    <xf numFmtId="44" fontId="0" fillId="0" borderId="0" xfId="17" applyAlignment="1">
      <alignment vertical="top"/>
    </xf>
    <xf numFmtId="44" fontId="0" fillId="0" borderId="0" xfId="17" applyAlignment="1">
      <alignment horizontal="left"/>
    </xf>
    <xf numFmtId="0" fontId="12" fillId="0" borderId="0" xfId="0" applyFont="1" applyAlignment="1">
      <alignment vertical="top" wrapText="1"/>
    </xf>
    <xf numFmtId="0" fontId="12" fillId="0" borderId="0" xfId="0" applyFont="1" applyAlignment="1">
      <alignment horizontal="center" vertical="top"/>
    </xf>
    <xf numFmtId="168" fontId="0" fillId="0" borderId="0" xfId="15" applyNumberFormat="1" applyFont="1" applyAlignment="1">
      <alignment horizontal="right" vertical="top"/>
    </xf>
    <xf numFmtId="168" fontId="0" fillId="0" borderId="0" xfId="15" applyNumberFormat="1" applyAlignment="1">
      <alignment/>
    </xf>
    <xf numFmtId="0" fontId="0" fillId="0" borderId="0" xfId="0" applyAlignment="1">
      <alignment horizontal="right"/>
    </xf>
    <xf numFmtId="1" fontId="0" fillId="0" borderId="0" xfId="0" applyNumberFormat="1" applyAlignment="1">
      <alignment horizontal="left"/>
    </xf>
    <xf numFmtId="0" fontId="4" fillId="0" borderId="0" xfId="0" applyFont="1" applyAlignment="1">
      <alignment vertical="top" wrapText="1"/>
    </xf>
    <xf numFmtId="0" fontId="15" fillId="0" borderId="0" xfId="0" applyFont="1" applyAlignment="1">
      <alignment horizontal="left" vertical="top"/>
    </xf>
    <xf numFmtId="0" fontId="11" fillId="0" borderId="0" xfId="0" applyFont="1" applyAlignment="1">
      <alignment horizontal="center" vertical="top" wrapText="1"/>
    </xf>
    <xf numFmtId="44" fontId="1" fillId="0" borderId="0" xfId="17" applyFont="1" applyAlignment="1">
      <alignment horizontal="left" vertical="top"/>
    </xf>
    <xf numFmtId="44" fontId="1" fillId="0" borderId="0" xfId="17" applyFont="1" applyAlignment="1">
      <alignment vertical="top"/>
    </xf>
    <xf numFmtId="0" fontId="14"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left" vertical="top" wrapText="1"/>
    </xf>
    <xf numFmtId="43" fontId="1" fillId="0" borderId="0" xfId="15" applyFont="1" applyAlignment="1">
      <alignment horizontal="right" vertical="top"/>
    </xf>
    <xf numFmtId="164" fontId="3" fillId="0" borderId="0" xfId="21" applyNumberFormat="1" applyFont="1" applyAlignment="1">
      <alignment vertical="top"/>
    </xf>
    <xf numFmtId="0" fontId="13" fillId="0" borderId="0" xfId="0" applyFont="1" applyAlignment="1">
      <alignment horizontal="left" vertical="top" wrapText="1"/>
    </xf>
    <xf numFmtId="167" fontId="12" fillId="0" borderId="0" xfId="17" applyNumberFormat="1" applyFont="1" applyAlignment="1">
      <alignment horizontal="right" vertical="top"/>
    </xf>
    <xf numFmtId="0" fontId="17" fillId="0" borderId="0" xfId="0" applyFont="1" applyAlignment="1">
      <alignment vertical="top"/>
    </xf>
    <xf numFmtId="44" fontId="0" fillId="0" borderId="0" xfId="17" applyAlignment="1">
      <alignment horizontal="right"/>
    </xf>
    <xf numFmtId="0" fontId="1"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66675</xdr:rowOff>
    </xdr:from>
    <xdr:to>
      <xdr:col>3</xdr:col>
      <xdr:colOff>3343275</xdr:colOff>
      <xdr:row>5</xdr:row>
      <xdr:rowOff>66675</xdr:rowOff>
    </xdr:to>
    <xdr:sp>
      <xdr:nvSpPr>
        <xdr:cNvPr id="1" name="Line 6"/>
        <xdr:cNvSpPr>
          <a:spLocks/>
        </xdr:cNvSpPr>
      </xdr:nvSpPr>
      <xdr:spPr>
        <a:xfrm>
          <a:off x="114300" y="1981200"/>
          <a:ext cx="69342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xdr:row>
      <xdr:rowOff>0</xdr:rowOff>
    </xdr:from>
    <xdr:to>
      <xdr:col>1</xdr:col>
      <xdr:colOff>0</xdr:colOff>
      <xdr:row>6</xdr:row>
      <xdr:rowOff>0</xdr:rowOff>
    </xdr:to>
    <xdr:sp>
      <xdr:nvSpPr>
        <xdr:cNvPr id="2" name="AutoShape 14"/>
        <xdr:cNvSpPr>
          <a:spLocks/>
        </xdr:cNvSpPr>
      </xdr:nvSpPr>
      <xdr:spPr>
        <a:xfrm>
          <a:off x="133350"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xdr:row>
      <xdr:rowOff>0</xdr:rowOff>
    </xdr:from>
    <xdr:to>
      <xdr:col>1</xdr:col>
      <xdr:colOff>0</xdr:colOff>
      <xdr:row>6</xdr:row>
      <xdr:rowOff>0</xdr:rowOff>
    </xdr:to>
    <xdr:sp>
      <xdr:nvSpPr>
        <xdr:cNvPr id="3" name="AutoShape 15"/>
        <xdr:cNvSpPr>
          <a:spLocks/>
        </xdr:cNvSpPr>
      </xdr:nvSpPr>
      <xdr:spPr>
        <a:xfrm>
          <a:off x="133350"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xdr:row>
      <xdr:rowOff>0</xdr:rowOff>
    </xdr:from>
    <xdr:to>
      <xdr:col>1</xdr:col>
      <xdr:colOff>0</xdr:colOff>
      <xdr:row>6</xdr:row>
      <xdr:rowOff>0</xdr:rowOff>
    </xdr:to>
    <xdr:sp>
      <xdr:nvSpPr>
        <xdr:cNvPr id="4" name="AutoShape 16"/>
        <xdr:cNvSpPr>
          <a:spLocks/>
        </xdr:cNvSpPr>
      </xdr:nvSpPr>
      <xdr:spPr>
        <a:xfrm>
          <a:off x="133350"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xdr:row>
      <xdr:rowOff>0</xdr:rowOff>
    </xdr:from>
    <xdr:to>
      <xdr:col>1</xdr:col>
      <xdr:colOff>0</xdr:colOff>
      <xdr:row>6</xdr:row>
      <xdr:rowOff>0</xdr:rowOff>
    </xdr:to>
    <xdr:sp>
      <xdr:nvSpPr>
        <xdr:cNvPr id="5" name="AutoShape 17"/>
        <xdr:cNvSpPr>
          <a:spLocks/>
        </xdr:cNvSpPr>
      </xdr:nvSpPr>
      <xdr:spPr>
        <a:xfrm>
          <a:off x="133350"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xdr:row>
      <xdr:rowOff>0</xdr:rowOff>
    </xdr:from>
    <xdr:to>
      <xdr:col>3</xdr:col>
      <xdr:colOff>9525</xdr:colOff>
      <xdr:row>6</xdr:row>
      <xdr:rowOff>0</xdr:rowOff>
    </xdr:to>
    <xdr:sp>
      <xdr:nvSpPr>
        <xdr:cNvPr id="6" name="AutoShape 18"/>
        <xdr:cNvSpPr>
          <a:spLocks/>
        </xdr:cNvSpPr>
      </xdr:nvSpPr>
      <xdr:spPr>
        <a:xfrm>
          <a:off x="3609975"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xdr:row>
      <xdr:rowOff>0</xdr:rowOff>
    </xdr:from>
    <xdr:to>
      <xdr:col>3</xdr:col>
      <xdr:colOff>9525</xdr:colOff>
      <xdr:row>6</xdr:row>
      <xdr:rowOff>0</xdr:rowOff>
    </xdr:to>
    <xdr:sp>
      <xdr:nvSpPr>
        <xdr:cNvPr id="7" name="AutoShape 19"/>
        <xdr:cNvSpPr>
          <a:spLocks/>
        </xdr:cNvSpPr>
      </xdr:nvSpPr>
      <xdr:spPr>
        <a:xfrm>
          <a:off x="3609975"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xdr:row>
      <xdr:rowOff>0</xdr:rowOff>
    </xdr:from>
    <xdr:to>
      <xdr:col>3</xdr:col>
      <xdr:colOff>9525</xdr:colOff>
      <xdr:row>6</xdr:row>
      <xdr:rowOff>0</xdr:rowOff>
    </xdr:to>
    <xdr:sp>
      <xdr:nvSpPr>
        <xdr:cNvPr id="8" name="AutoShape 20"/>
        <xdr:cNvSpPr>
          <a:spLocks/>
        </xdr:cNvSpPr>
      </xdr:nvSpPr>
      <xdr:spPr>
        <a:xfrm>
          <a:off x="3609975"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xdr:row>
      <xdr:rowOff>0</xdr:rowOff>
    </xdr:from>
    <xdr:to>
      <xdr:col>3</xdr:col>
      <xdr:colOff>9525</xdr:colOff>
      <xdr:row>6</xdr:row>
      <xdr:rowOff>0</xdr:rowOff>
    </xdr:to>
    <xdr:sp>
      <xdr:nvSpPr>
        <xdr:cNvPr id="9" name="AutoShape 21"/>
        <xdr:cNvSpPr>
          <a:spLocks/>
        </xdr:cNvSpPr>
      </xdr:nvSpPr>
      <xdr:spPr>
        <a:xfrm>
          <a:off x="3609975" y="2095500"/>
          <a:ext cx="104775" cy="0"/>
        </a:xfrm>
        <a:prstGeom prst="diamond">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161925</xdr:colOff>
      <xdr:row>9</xdr:row>
      <xdr:rowOff>200025</xdr:rowOff>
    </xdr:from>
    <xdr:to>
      <xdr:col>4</xdr:col>
      <xdr:colOff>200025</xdr:colOff>
      <xdr:row>14</xdr:row>
      <xdr:rowOff>76200</xdr:rowOff>
    </xdr:to>
    <xdr:pic>
      <xdr:nvPicPr>
        <xdr:cNvPr id="10" name="Picture 23"/>
        <xdr:cNvPicPr preferRelativeResize="1">
          <a:picLocks noChangeAspect="1"/>
        </xdr:cNvPicPr>
      </xdr:nvPicPr>
      <xdr:blipFill>
        <a:blip r:embed="rId1"/>
        <a:stretch>
          <a:fillRect/>
        </a:stretch>
      </xdr:blipFill>
      <xdr:spPr>
        <a:xfrm flipH="1">
          <a:off x="3590925" y="2981325"/>
          <a:ext cx="37147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28</xdr:row>
      <xdr:rowOff>171450</xdr:rowOff>
    </xdr:to>
    <xdr:sp>
      <xdr:nvSpPr>
        <xdr:cNvPr id="1" name="Line 2"/>
        <xdr:cNvSpPr>
          <a:spLocks/>
        </xdr:cNvSpPr>
      </xdr:nvSpPr>
      <xdr:spPr>
        <a:xfrm flipH="1">
          <a:off x="2095500" y="523875"/>
          <a:ext cx="0" cy="49434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27</xdr:row>
      <xdr:rowOff>171450</xdr:rowOff>
    </xdr:to>
    <xdr:sp>
      <xdr:nvSpPr>
        <xdr:cNvPr id="1" name="Line 14"/>
        <xdr:cNvSpPr>
          <a:spLocks/>
        </xdr:cNvSpPr>
      </xdr:nvSpPr>
      <xdr:spPr>
        <a:xfrm flipH="1">
          <a:off x="2114550" y="523875"/>
          <a:ext cx="0" cy="49530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22</xdr:row>
      <xdr:rowOff>9525</xdr:rowOff>
    </xdr:to>
    <xdr:sp>
      <xdr:nvSpPr>
        <xdr:cNvPr id="1" name="Line 2"/>
        <xdr:cNvSpPr>
          <a:spLocks/>
        </xdr:cNvSpPr>
      </xdr:nvSpPr>
      <xdr:spPr>
        <a:xfrm flipH="1">
          <a:off x="1762125" y="523875"/>
          <a:ext cx="0" cy="41910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24</xdr:row>
      <xdr:rowOff>0</xdr:rowOff>
    </xdr:to>
    <xdr:sp>
      <xdr:nvSpPr>
        <xdr:cNvPr id="1" name="Line 2"/>
        <xdr:cNvSpPr>
          <a:spLocks/>
        </xdr:cNvSpPr>
      </xdr:nvSpPr>
      <xdr:spPr>
        <a:xfrm flipH="1">
          <a:off x="1771650" y="523875"/>
          <a:ext cx="0" cy="4400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14"/>
  <sheetViews>
    <sheetView showGridLines="0" showRowColHeaders="0" tabSelected="1" defaultGridColor="0" colorId="9" workbookViewId="0" topLeftCell="A1">
      <selection activeCell="D4" sqref="D4"/>
    </sheetView>
  </sheetViews>
  <sheetFormatPr defaultColWidth="9.00390625" defaultRowHeight="14.25"/>
  <cols>
    <col min="1" max="1" width="3.125" style="1" customWidth="1"/>
    <col min="2" max="2" width="41.875" style="1" customWidth="1"/>
    <col min="3" max="3" width="3.625" style="1" customWidth="1"/>
    <col min="4" max="4" width="44.625" style="1" customWidth="1"/>
    <col min="5" max="16384" width="9.00390625" style="1" customWidth="1"/>
  </cols>
  <sheetData>
    <row r="1" spans="1:3" ht="24.75" customHeight="1">
      <c r="A1" s="20" t="s">
        <v>79</v>
      </c>
      <c r="B1" s="21"/>
      <c r="C1" s="3"/>
    </row>
    <row r="2" spans="1:4" ht="77.25" customHeight="1">
      <c r="A2" s="81" t="s">
        <v>80</v>
      </c>
      <c r="B2" s="81"/>
      <c r="C2" s="81"/>
      <c r="D2" s="81"/>
    </row>
    <row r="3" ht="9" customHeight="1"/>
    <row r="4" ht="24.75" customHeight="1">
      <c r="A4" s="20" t="s">
        <v>82</v>
      </c>
    </row>
    <row r="5" spans="1:4" ht="15">
      <c r="A5" s="81" t="s">
        <v>81</v>
      </c>
      <c r="B5" s="81"/>
      <c r="C5" s="81"/>
      <c r="D5" s="81"/>
    </row>
    <row r="6" spans="2:4" ht="14.25">
      <c r="B6" s="15"/>
      <c r="C6" s="15"/>
      <c r="D6" s="15"/>
    </row>
    <row r="7" spans="1:2" ht="18">
      <c r="A7" s="79" t="s">
        <v>85</v>
      </c>
      <c r="B7" s="1" t="s">
        <v>83</v>
      </c>
    </row>
    <row r="8" spans="1:2" ht="18">
      <c r="A8" s="79" t="s">
        <v>85</v>
      </c>
      <c r="B8" s="1" t="s">
        <v>84</v>
      </c>
    </row>
    <row r="9" spans="1:2" ht="18">
      <c r="A9" s="79" t="s">
        <v>85</v>
      </c>
      <c r="B9" s="1" t="s">
        <v>86</v>
      </c>
    </row>
    <row r="10" ht="18">
      <c r="A10" s="79"/>
    </row>
    <row r="11" ht="18">
      <c r="A11" s="79"/>
    </row>
    <row r="12" ht="18">
      <c r="A12" s="79"/>
    </row>
    <row r="13" ht="18">
      <c r="A13" s="79"/>
    </row>
    <row r="14" ht="18">
      <c r="A14" s="79"/>
    </row>
  </sheetData>
  <mergeCells count="2">
    <mergeCell ref="A5:D5"/>
    <mergeCell ref="A2:D2"/>
  </mergeCells>
  <printOptions/>
  <pageMargins left="0.75" right="0.75" top="1" bottom="1" header="0.5" footer="0.5"/>
  <pageSetup fitToHeight="1" fitToWidth="1" horizontalDpi="300" verticalDpi="300" orientation="portrait" scale="86"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F31"/>
  <sheetViews>
    <sheetView showGridLines="0" showRowColHeaders="0" defaultGridColor="0" colorId="9" workbookViewId="0" topLeftCell="A10">
      <selection activeCell="A1" sqref="A1"/>
    </sheetView>
  </sheetViews>
  <sheetFormatPr defaultColWidth="9.00390625" defaultRowHeight="14.25"/>
  <cols>
    <col min="1" max="1" width="22.625" style="1" customWidth="1"/>
    <col min="2" max="2" width="4.875" style="9" customWidth="1"/>
    <col min="3" max="3" width="20.625" style="2" customWidth="1"/>
    <col min="4" max="4" width="14.375" style="11" customWidth="1"/>
    <col min="5" max="5" width="9.00390625" style="1" customWidth="1"/>
    <col min="6" max="6" width="13.625" style="1" customWidth="1"/>
    <col min="7" max="16384" width="9.00390625" style="1" customWidth="1"/>
  </cols>
  <sheetData>
    <row r="1" spans="2:3" ht="27.75" customHeight="1">
      <c r="B1" s="68" t="s">
        <v>40</v>
      </c>
      <c r="C1" s="67"/>
    </row>
    <row r="2" ht="13.5" customHeight="1"/>
    <row r="3" spans="1:4" ht="20.25">
      <c r="A3" s="20" t="s">
        <v>45</v>
      </c>
      <c r="B3" s="20"/>
      <c r="C3" s="4"/>
      <c r="D3" s="4"/>
    </row>
    <row r="4" spans="1:4" ht="13.5" customHeight="1">
      <c r="A4" s="4" t="s">
        <v>30</v>
      </c>
      <c r="B4" s="4"/>
      <c r="C4" s="61" t="s">
        <v>10</v>
      </c>
      <c r="D4" s="62" t="s">
        <v>11</v>
      </c>
    </row>
    <row r="5" spans="1:4" ht="13.5" customHeight="1">
      <c r="A5" s="4" t="s">
        <v>31</v>
      </c>
      <c r="B5" s="4"/>
      <c r="C5" s="55">
        <f>B9</f>
        <v>200</v>
      </c>
      <c r="D5" s="56">
        <f>B10</f>
        <v>1</v>
      </c>
    </row>
    <row r="6" spans="1:4" ht="15.75" customHeight="1">
      <c r="A6" s="4" t="s">
        <v>29</v>
      </c>
      <c r="B6" s="4"/>
      <c r="C6" s="48" t="s">
        <v>27</v>
      </c>
      <c r="D6" s="28"/>
    </row>
    <row r="7" spans="2:6" ht="15" customHeight="1">
      <c r="B7" s="4"/>
      <c r="C7" t="s">
        <v>5</v>
      </c>
      <c r="D7" s="80">
        <v>40</v>
      </c>
      <c r="E7" s="50">
        <f>2*C5</f>
        <v>400</v>
      </c>
      <c r="F7" s="51">
        <f>D7*E7</f>
        <v>16000</v>
      </c>
    </row>
    <row r="8" spans="2:6" ht="15" customHeight="1">
      <c r="B8" s="4"/>
      <c r="C8" t="s">
        <v>6</v>
      </c>
      <c r="D8" s="80">
        <v>50</v>
      </c>
      <c r="E8" s="50">
        <f>C5*D5</f>
        <v>200</v>
      </c>
      <c r="F8" s="51">
        <f>D8*E8</f>
        <v>10000</v>
      </c>
    </row>
    <row r="9" spans="1:6" ht="15" customHeight="1">
      <c r="A9" s="3" t="s">
        <v>28</v>
      </c>
      <c r="B9" s="53">
        <v>200</v>
      </c>
      <c r="C9" t="s">
        <v>7</v>
      </c>
      <c r="D9" s="80">
        <v>305</v>
      </c>
      <c r="E9" s="54">
        <f>INT(C5/20)</f>
        <v>10</v>
      </c>
      <c r="F9" s="51">
        <f>D9*E9</f>
        <v>3050</v>
      </c>
    </row>
    <row r="10" spans="1:6" ht="15" customHeight="1">
      <c r="A10" s="3" t="s">
        <v>11</v>
      </c>
      <c r="B10" s="27">
        <v>1</v>
      </c>
      <c r="C10" t="s">
        <v>8</v>
      </c>
      <c r="D10" s="80">
        <v>360</v>
      </c>
      <c r="E10" s="50">
        <f>C5</f>
        <v>200</v>
      </c>
      <c r="F10" s="51">
        <f>D10*E10</f>
        <v>72000</v>
      </c>
    </row>
    <row r="11" spans="3:6" ht="12" customHeight="1">
      <c r="C11" t="s">
        <v>9</v>
      </c>
      <c r="D11" s="80">
        <v>100</v>
      </c>
      <c r="E11" s="50">
        <f>C5*D5</f>
        <v>200</v>
      </c>
      <c r="F11" s="51">
        <f>D11*E11</f>
        <v>20000</v>
      </c>
    </row>
    <row r="12" spans="1:6" ht="12" customHeight="1">
      <c r="A12" s="3" t="s">
        <v>46</v>
      </c>
      <c r="C12"/>
      <c r="D12" s="52"/>
      <c r="E12" s="50"/>
      <c r="F12" s="51">
        <f>SUM(F7:F11)</f>
        <v>121050</v>
      </c>
    </row>
    <row r="13" spans="3:6" ht="15" customHeight="1">
      <c r="C13" s="48" t="s">
        <v>26</v>
      </c>
      <c r="F13" s="59"/>
    </row>
    <row r="14" spans="1:6" ht="15" customHeight="1">
      <c r="A14" s="1" t="s">
        <v>47</v>
      </c>
      <c r="C14" t="s">
        <v>13</v>
      </c>
      <c r="D14" s="58" t="s">
        <v>12</v>
      </c>
      <c r="E14" t="s">
        <v>14</v>
      </c>
      <c r="F14" s="60"/>
    </row>
    <row r="15" spans="1:6" ht="15" customHeight="1">
      <c r="A15" s="1" t="s">
        <v>48</v>
      </c>
      <c r="C15" t="s">
        <v>15</v>
      </c>
      <c r="D15" s="58">
        <f>10*C5</f>
        <v>2000</v>
      </c>
      <c r="E15">
        <v>0.837</v>
      </c>
      <c r="F15" s="60">
        <f>E15*D15</f>
        <v>1674</v>
      </c>
    </row>
    <row r="16" spans="1:6" ht="14.25">
      <c r="A16" s="1" t="s">
        <v>49</v>
      </c>
      <c r="C16" t="s">
        <v>16</v>
      </c>
      <c r="D16" s="58">
        <f>15*C5</f>
        <v>3000</v>
      </c>
      <c r="E16">
        <v>0.587</v>
      </c>
      <c r="F16" s="60">
        <f>E16*D16</f>
        <v>1761</v>
      </c>
    </row>
    <row r="17" spans="3:6" ht="14.25">
      <c r="C17" t="s">
        <v>17</v>
      </c>
      <c r="D17" s="58">
        <f>15*C5</f>
        <v>3000</v>
      </c>
      <c r="E17">
        <v>0.442</v>
      </c>
      <c r="F17" s="60">
        <f>E17*D17</f>
        <v>1326</v>
      </c>
    </row>
    <row r="18" spans="1:6" ht="12" customHeight="1">
      <c r="A18" s="1" t="s">
        <v>77</v>
      </c>
      <c r="B18" s="9">
        <v>200</v>
      </c>
      <c r="C18" s="58"/>
      <c r="D18"/>
      <c r="E18"/>
      <c r="F18" s="59"/>
    </row>
    <row r="19" spans="3:6" ht="14.25">
      <c r="C19" t="s">
        <v>19</v>
      </c>
      <c r="D19" s="58" t="s">
        <v>18</v>
      </c>
      <c r="E19" t="s">
        <v>20</v>
      </c>
      <c r="F19" s="60"/>
    </row>
    <row r="20" spans="3:6" ht="15" customHeight="1">
      <c r="C20" t="s">
        <v>15</v>
      </c>
      <c r="D20" s="66">
        <f>INT(C5*0.68)</f>
        <v>136</v>
      </c>
      <c r="E20">
        <v>10</v>
      </c>
      <c r="F20" s="60">
        <f>D20*E20</f>
        <v>1360</v>
      </c>
    </row>
    <row r="21" spans="2:6" ht="15" customHeight="1">
      <c r="B21" s="7"/>
      <c r="C21" t="s">
        <v>16</v>
      </c>
      <c r="D21" s="58">
        <f>C5*3</f>
        <v>600</v>
      </c>
      <c r="E21">
        <v>8.5</v>
      </c>
      <c r="F21" s="60">
        <f>D21*E21</f>
        <v>5100</v>
      </c>
    </row>
    <row r="22" spans="3:6" ht="15" customHeight="1">
      <c r="C22" t="s">
        <v>17</v>
      </c>
      <c r="D22" s="58">
        <f>C5*4</f>
        <v>800</v>
      </c>
      <c r="E22">
        <v>7.2</v>
      </c>
      <c r="F22" s="60">
        <f>D22*E22</f>
        <v>5760</v>
      </c>
    </row>
    <row r="23" ht="12" customHeight="1">
      <c r="F23" s="57">
        <f>SUM(F15:F22)</f>
        <v>16981</v>
      </c>
    </row>
    <row r="24" ht="15" customHeight="1">
      <c r="C24" s="42" t="s">
        <v>25</v>
      </c>
    </row>
    <row r="25" spans="3:6" ht="15" customHeight="1">
      <c r="C25" s="2" t="s">
        <v>21</v>
      </c>
      <c r="D25" s="63">
        <f>B18*6*C5</f>
        <v>240000</v>
      </c>
      <c r="E25" s="1">
        <v>0.029</v>
      </c>
      <c r="F25" s="1">
        <f>D25*E25</f>
        <v>6960</v>
      </c>
    </row>
    <row r="26" spans="2:4" ht="12" customHeight="1">
      <c r="B26" s="7"/>
      <c r="C26" s="1"/>
      <c r="D26" s="12"/>
    </row>
    <row r="27" spans="3:4" ht="15" customHeight="1">
      <c r="C27" s="22" t="s">
        <v>22</v>
      </c>
      <c r="D27" s="11" t="s">
        <v>24</v>
      </c>
    </row>
    <row r="28" spans="3:6" ht="15" customHeight="1">
      <c r="C28" s="2" t="s">
        <v>23</v>
      </c>
      <c r="D28" s="63">
        <f>10.6*C5</f>
        <v>2120</v>
      </c>
      <c r="E28" s="59">
        <v>41.5</v>
      </c>
      <c r="F28" s="1">
        <f>D28*E28</f>
        <v>87980</v>
      </c>
    </row>
    <row r="29" ht="15" customHeight="1"/>
    <row r="30" spans="2:4" ht="14.25">
      <c r="B30" s="7"/>
      <c r="D30" s="12"/>
    </row>
    <row r="31" spans="4:6" ht="14.25">
      <c r="D31" s="11" t="s">
        <v>50</v>
      </c>
      <c r="F31" s="57">
        <f>F12+F23+F25+F28</f>
        <v>232971</v>
      </c>
    </row>
  </sheetData>
  <printOptions/>
  <pageMargins left="0.75" right="0.75" top="1" bottom="0.75" header="0.5" footer="0.5"/>
  <pageSetup fitToHeight="1" fitToWidth="1" horizontalDpi="300" verticalDpi="300" orientation="portrait" scale="94"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31"/>
  <sheetViews>
    <sheetView showGridLines="0" showRowColHeaders="0" defaultGridColor="0" colorId="9" workbookViewId="0" topLeftCell="A1">
      <selection activeCell="A1" sqref="A1"/>
    </sheetView>
  </sheetViews>
  <sheetFormatPr defaultColWidth="9.00390625" defaultRowHeight="14.25"/>
  <cols>
    <col min="1" max="1" width="23.125" style="0" customWidth="1"/>
    <col min="2" max="2" width="4.625" style="17" customWidth="1"/>
    <col min="3" max="3" width="24.625" style="6" customWidth="1"/>
    <col min="4" max="4" width="16.625" style="0" customWidth="1"/>
    <col min="5" max="5" width="11.625" style="0" customWidth="1"/>
    <col min="6" max="6" width="14.625" style="0" customWidth="1"/>
  </cols>
  <sheetData>
    <row r="1" ht="27.75">
      <c r="B1" s="68" t="s">
        <v>40</v>
      </c>
    </row>
    <row r="2" ht="13.5" customHeight="1"/>
    <row r="3" spans="1:6" ht="20.25">
      <c r="A3" s="20" t="s">
        <v>89</v>
      </c>
      <c r="B3" s="20"/>
      <c r="C3" s="4"/>
      <c r="D3" s="4"/>
      <c r="E3" s="1"/>
      <c r="F3" s="1"/>
    </row>
    <row r="4" spans="1:6" ht="15">
      <c r="A4" s="4" t="s">
        <v>30</v>
      </c>
      <c r="B4" s="4"/>
      <c r="C4" s="61" t="s">
        <v>10</v>
      </c>
      <c r="D4" s="62" t="s">
        <v>11</v>
      </c>
      <c r="E4" s="1"/>
      <c r="F4" s="1"/>
    </row>
    <row r="5" spans="1:6" ht="15" customHeight="1">
      <c r="A5" s="4" t="s">
        <v>31</v>
      </c>
      <c r="B5" s="4"/>
      <c r="C5" s="55">
        <f>B9</f>
        <v>200</v>
      </c>
      <c r="D5" s="56">
        <f>B10</f>
        <v>1</v>
      </c>
      <c r="E5" s="1"/>
      <c r="F5" s="1"/>
    </row>
    <row r="6" spans="1:6" ht="15" customHeight="1">
      <c r="A6" s="4" t="s">
        <v>29</v>
      </c>
      <c r="B6" s="4"/>
      <c r="C6" s="48" t="s">
        <v>27</v>
      </c>
      <c r="D6" s="62" t="s">
        <v>36</v>
      </c>
      <c r="E6" s="43" t="s">
        <v>37</v>
      </c>
      <c r="F6" s="43" t="s">
        <v>38</v>
      </c>
    </row>
    <row r="7" spans="1:8" ht="15" customHeight="1">
      <c r="A7" s="1"/>
      <c r="B7" s="4"/>
      <c r="C7" t="s">
        <v>32</v>
      </c>
      <c r="D7" s="65">
        <f>1+INT(C5/300)</f>
        <v>1</v>
      </c>
      <c r="E7" s="51">
        <v>1500</v>
      </c>
      <c r="F7" s="52">
        <f>D7*E7</f>
        <v>1500</v>
      </c>
      <c r="H7" s="51"/>
    </row>
    <row r="8" spans="1:8" ht="15" customHeight="1">
      <c r="A8" s="1"/>
      <c r="B8" s="4"/>
      <c r="C8" t="s">
        <v>33</v>
      </c>
      <c r="D8" s="65">
        <f>1+INT(C5/29)</f>
        <v>7</v>
      </c>
      <c r="E8" s="51">
        <v>990</v>
      </c>
      <c r="F8" s="52">
        <f>D8*E8</f>
        <v>6930</v>
      </c>
      <c r="G8" s="50"/>
      <c r="H8" s="51"/>
    </row>
    <row r="9" spans="1:8" ht="15" customHeight="1">
      <c r="A9" s="3" t="s">
        <v>28</v>
      </c>
      <c r="B9" s="53">
        <f>'Costs (conventional wiring)'!B9</f>
        <v>200</v>
      </c>
      <c r="C9" t="s">
        <v>34</v>
      </c>
      <c r="D9" s="65">
        <f>1+INT(C5/29)</f>
        <v>7</v>
      </c>
      <c r="E9" s="51">
        <v>820</v>
      </c>
      <c r="F9" s="52">
        <f>D9*E9</f>
        <v>5740</v>
      </c>
      <c r="G9" s="50"/>
      <c r="H9" s="51"/>
    </row>
    <row r="10" spans="1:8" ht="15" customHeight="1">
      <c r="A10" s="3" t="s">
        <v>11</v>
      </c>
      <c r="B10" s="27">
        <f>'Costs (conventional wiring)'!B10</f>
        <v>1</v>
      </c>
      <c r="C10" t="s">
        <v>35</v>
      </c>
      <c r="D10" s="65">
        <f>C5</f>
        <v>200</v>
      </c>
      <c r="E10" s="51">
        <v>550</v>
      </c>
      <c r="F10" s="52">
        <f>D10*E10</f>
        <v>110000</v>
      </c>
      <c r="G10" s="50"/>
      <c r="H10" s="51"/>
    </row>
    <row r="11" spans="1:6" ht="15" customHeight="1">
      <c r="A11" s="1"/>
      <c r="B11" s="9"/>
      <c r="C11"/>
      <c r="D11" s="64"/>
      <c r="E11" s="50"/>
      <c r="F11" s="51">
        <f>SUM(F7:F10)</f>
        <v>124170</v>
      </c>
    </row>
    <row r="12" spans="1:6" ht="15" customHeight="1">
      <c r="A12" s="1"/>
      <c r="B12" s="9"/>
      <c r="C12" s="48" t="s">
        <v>26</v>
      </c>
      <c r="D12" s="11"/>
      <c r="E12" s="1"/>
      <c r="F12" s="59"/>
    </row>
    <row r="13" spans="1:6" ht="15" customHeight="1">
      <c r="A13" s="1"/>
      <c r="B13" s="9"/>
      <c r="C13" t="s">
        <v>13</v>
      </c>
      <c r="D13" s="58" t="s">
        <v>12</v>
      </c>
      <c r="E13" t="s">
        <v>14</v>
      </c>
      <c r="F13" s="60"/>
    </row>
    <row r="14" spans="1:6" ht="14.25">
      <c r="A14" s="1"/>
      <c r="B14" s="9"/>
      <c r="C14" t="s">
        <v>15</v>
      </c>
      <c r="D14" s="58">
        <v>0</v>
      </c>
      <c r="E14">
        <v>0.837</v>
      </c>
      <c r="F14" s="60">
        <f>E14*D14</f>
        <v>0</v>
      </c>
    </row>
    <row r="15" spans="1:6" ht="14.25">
      <c r="A15" s="1"/>
      <c r="B15" s="7"/>
      <c r="C15" t="s">
        <v>16</v>
      </c>
      <c r="D15" s="66">
        <f>3.4*C5</f>
        <v>680</v>
      </c>
      <c r="E15">
        <v>0.587</v>
      </c>
      <c r="F15" s="60">
        <f>E15*D15</f>
        <v>399.15999999999997</v>
      </c>
    </row>
    <row r="16" spans="1:6" ht="14.25">
      <c r="A16" s="1"/>
      <c r="B16" s="9"/>
      <c r="C16" t="s">
        <v>17</v>
      </c>
      <c r="D16" s="58">
        <f>15*C5</f>
        <v>3000</v>
      </c>
      <c r="E16">
        <v>0.442</v>
      </c>
      <c r="F16" s="60">
        <f>E16*D16</f>
        <v>1326</v>
      </c>
    </row>
    <row r="17" spans="1:6" ht="14.25">
      <c r="A17" s="1"/>
      <c r="B17" s="9"/>
      <c r="C17" s="58"/>
      <c r="F17" s="59"/>
    </row>
    <row r="18" spans="1:6" ht="14.25">
      <c r="A18" s="1"/>
      <c r="B18" s="9"/>
      <c r="C18" t="s">
        <v>19</v>
      </c>
      <c r="D18" s="58" t="s">
        <v>18</v>
      </c>
      <c r="E18" t="s">
        <v>20</v>
      </c>
      <c r="F18" s="60"/>
    </row>
    <row r="19" spans="1:6" ht="14.25">
      <c r="A19" s="1"/>
      <c r="B19" s="9"/>
      <c r="C19" t="s">
        <v>15</v>
      </c>
      <c r="D19" s="58">
        <v>0</v>
      </c>
      <c r="E19">
        <v>10</v>
      </c>
      <c r="F19" s="60">
        <f>D19*E19</f>
        <v>0</v>
      </c>
    </row>
    <row r="20" spans="1:6" ht="15" customHeight="1">
      <c r="A20" s="1"/>
      <c r="B20" s="7"/>
      <c r="C20" t="s">
        <v>16</v>
      </c>
      <c r="D20" s="58">
        <f>C5*3</f>
        <v>600</v>
      </c>
      <c r="E20">
        <v>8.5</v>
      </c>
      <c r="F20" s="60">
        <f>D20*E20</f>
        <v>5100</v>
      </c>
    </row>
    <row r="21" spans="1:6" ht="15" customHeight="1">
      <c r="A21" s="1"/>
      <c r="B21" s="9"/>
      <c r="C21" t="s">
        <v>17</v>
      </c>
      <c r="D21" s="58">
        <f>C5*4</f>
        <v>800</v>
      </c>
      <c r="E21">
        <v>7.2</v>
      </c>
      <c r="F21" s="60">
        <f>D21*E21</f>
        <v>5760</v>
      </c>
    </row>
    <row r="22" spans="1:6" ht="15" customHeight="1">
      <c r="A22" s="1"/>
      <c r="B22" s="9"/>
      <c r="C22" s="2"/>
      <c r="D22" s="11"/>
      <c r="E22" s="1"/>
      <c r="F22" s="57">
        <f>SUM(F14:F21)</f>
        <v>12585.16</v>
      </c>
    </row>
    <row r="23" spans="1:6" ht="15" customHeight="1">
      <c r="A23" s="1"/>
      <c r="B23" s="9"/>
      <c r="C23" s="42" t="s">
        <v>25</v>
      </c>
      <c r="D23" s="11"/>
      <c r="E23" s="1"/>
      <c r="F23" s="1"/>
    </row>
    <row r="24" spans="1:6" ht="15" customHeight="1">
      <c r="A24" s="1"/>
      <c r="B24" s="9"/>
      <c r="C24" s="2" t="s">
        <v>21</v>
      </c>
      <c r="D24" s="63">
        <f>C5*14</f>
        <v>2800</v>
      </c>
      <c r="E24" s="1">
        <v>0.029</v>
      </c>
      <c r="F24" s="1">
        <f>D24*E24</f>
        <v>81.2</v>
      </c>
    </row>
    <row r="25" spans="1:6" ht="15" customHeight="1">
      <c r="A25" s="1"/>
      <c r="B25" s="7"/>
      <c r="C25" s="1"/>
      <c r="D25" s="12"/>
      <c r="E25" s="1"/>
      <c r="F25" s="1"/>
    </row>
    <row r="26" spans="1:6" ht="15.75">
      <c r="A26" s="1"/>
      <c r="B26" s="9"/>
      <c r="C26" s="22" t="s">
        <v>22</v>
      </c>
      <c r="D26" s="11" t="s">
        <v>24</v>
      </c>
      <c r="E26" s="1"/>
      <c r="F26" s="1"/>
    </row>
    <row r="27" spans="1:6" ht="15" customHeight="1">
      <c r="A27" s="1"/>
      <c r="B27" s="9"/>
      <c r="C27" s="2" t="s">
        <v>39</v>
      </c>
      <c r="D27" s="63">
        <f>4*C5</f>
        <v>800</v>
      </c>
      <c r="E27" s="59">
        <v>41.5</v>
      </c>
      <c r="F27" s="1">
        <f>D27*E27</f>
        <v>33200</v>
      </c>
    </row>
    <row r="28" spans="1:6" ht="15" customHeight="1">
      <c r="A28" s="1"/>
      <c r="B28" s="9"/>
      <c r="C28" s="2"/>
      <c r="D28" s="11"/>
      <c r="E28" s="1"/>
      <c r="F28" s="1"/>
    </row>
    <row r="29" spans="1:6" ht="15" customHeight="1">
      <c r="A29" s="1"/>
      <c r="B29" s="7"/>
      <c r="C29" s="2"/>
      <c r="D29" s="12"/>
      <c r="E29" s="1"/>
      <c r="F29" s="1"/>
    </row>
    <row r="30" spans="1:6" ht="15" customHeight="1">
      <c r="A30" s="1"/>
      <c r="B30" s="9"/>
      <c r="C30" s="2"/>
      <c r="D30" s="11"/>
      <c r="E30" s="1"/>
      <c r="F30" s="57">
        <f>F27+F24+F22+F11</f>
        <v>170036.36</v>
      </c>
    </row>
    <row r="31" spans="2:3" ht="15" customHeight="1">
      <c r="B31" s="18"/>
      <c r="C31" s="29"/>
    </row>
  </sheetData>
  <printOptions/>
  <pageMargins left="0.75" right="0.75" top="0.75" bottom="0.5" header="0.5" footer="0.25"/>
  <pageSetup fitToHeight="1" fitToWidth="1" horizontalDpi="300" verticalDpi="300" orientation="portrait" scale="83"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45"/>
  <sheetViews>
    <sheetView showGridLines="0" showRowColHeaders="0" defaultGridColor="0" colorId="9" workbookViewId="0" topLeftCell="A1">
      <selection activeCell="A1" sqref="A1"/>
    </sheetView>
  </sheetViews>
  <sheetFormatPr defaultColWidth="9.00390625" defaultRowHeight="14.25"/>
  <cols>
    <col min="1" max="1" width="23.125" style="9" customWidth="1"/>
    <col min="2" max="2" width="60.625" style="8" customWidth="1"/>
    <col min="3" max="3" width="12.625" style="33" customWidth="1"/>
    <col min="4" max="16384" width="9.00390625" style="9" customWidth="1"/>
  </cols>
  <sheetData>
    <row r="1" ht="27.75">
      <c r="B1" s="68" t="s">
        <v>40</v>
      </c>
    </row>
    <row r="2" ht="13.5" customHeight="1"/>
    <row r="3" spans="1:3" ht="15" customHeight="1">
      <c r="A3" s="23" t="s">
        <v>3</v>
      </c>
      <c r="B3" s="19"/>
      <c r="C3" s="31"/>
    </row>
    <row r="4" spans="1:3" ht="15">
      <c r="A4" s="10" t="s">
        <v>51</v>
      </c>
      <c r="C4" s="32"/>
    </row>
    <row r="5" spans="1:3" ht="15.75">
      <c r="A5" s="10" t="s">
        <v>52</v>
      </c>
      <c r="B5" s="25" t="s">
        <v>58</v>
      </c>
      <c r="C5" s="27" t="s">
        <v>0</v>
      </c>
    </row>
    <row r="6" spans="1:3" ht="15">
      <c r="A6" s="10" t="s">
        <v>53</v>
      </c>
      <c r="B6" s="9" t="s">
        <v>87</v>
      </c>
      <c r="C6" s="75"/>
    </row>
    <row r="7" spans="1:3" ht="15">
      <c r="A7" s="10" t="s">
        <v>55</v>
      </c>
      <c r="B7" s="8" t="s">
        <v>88</v>
      </c>
      <c r="C7" s="32"/>
    </row>
    <row r="8" spans="1:3" ht="15">
      <c r="A8" s="10" t="s">
        <v>54</v>
      </c>
      <c r="B8" s="77" t="s">
        <v>70</v>
      </c>
      <c r="C8" s="78">
        <v>3000</v>
      </c>
    </row>
    <row r="9" spans="1:3" ht="15">
      <c r="A9" s="10"/>
      <c r="C9" s="16"/>
    </row>
    <row r="10" spans="1:3" ht="15.75">
      <c r="A10" s="10" t="s">
        <v>67</v>
      </c>
      <c r="B10" s="26" t="s">
        <v>56</v>
      </c>
      <c r="C10" s="34"/>
    </row>
    <row r="11" spans="1:3" ht="42.75">
      <c r="A11" s="10"/>
      <c r="B11" s="8" t="s">
        <v>68</v>
      </c>
      <c r="C11" s="34"/>
    </row>
    <row r="12" spans="1:3" ht="15">
      <c r="A12" s="10"/>
      <c r="B12" s="77" t="s">
        <v>69</v>
      </c>
      <c r="C12" s="78">
        <v>1000</v>
      </c>
    </row>
    <row r="13" ht="15">
      <c r="C13" s="16"/>
    </row>
    <row r="14" spans="2:3" ht="15.75">
      <c r="B14" s="26" t="s">
        <v>57</v>
      </c>
      <c r="C14" s="32"/>
    </row>
    <row r="15" spans="2:3" ht="15">
      <c r="B15" s="9" t="s">
        <v>71</v>
      </c>
      <c r="C15" s="32"/>
    </row>
    <row r="16" spans="2:3" ht="15">
      <c r="B16" s="8" t="s">
        <v>72</v>
      </c>
      <c r="C16" s="75"/>
    </row>
    <row r="17" spans="2:3" ht="15">
      <c r="B17" s="8" t="s">
        <v>73</v>
      </c>
      <c r="C17" s="32"/>
    </row>
    <row r="18" spans="2:3" ht="15">
      <c r="B18" s="8" t="s">
        <v>74</v>
      </c>
      <c r="C18" s="32"/>
    </row>
    <row r="19" spans="2:3" ht="15">
      <c r="B19" s="77" t="s">
        <v>75</v>
      </c>
      <c r="C19" s="78">
        <v>3000</v>
      </c>
    </row>
    <row r="20" spans="2:3" s="24" customFormat="1" ht="14.25">
      <c r="B20" s="35"/>
      <c r="C20" s="37"/>
    </row>
    <row r="21" spans="2:3" s="24" customFormat="1" ht="15">
      <c r="B21" s="38" t="s">
        <v>2</v>
      </c>
      <c r="C21" s="36"/>
    </row>
    <row r="22" ht="15">
      <c r="C22" s="13">
        <f>SUM(C6:C19)</f>
        <v>7000</v>
      </c>
    </row>
    <row r="23" spans="2:3" ht="15">
      <c r="B23" s="9"/>
      <c r="C23" s="32"/>
    </row>
    <row r="24" ht="14.25">
      <c r="C24" s="9"/>
    </row>
    <row r="25" ht="15">
      <c r="C25" s="32"/>
    </row>
    <row r="26" ht="15">
      <c r="C26" s="32"/>
    </row>
    <row r="27" ht="15">
      <c r="C27" s="32"/>
    </row>
    <row r="28" ht="15">
      <c r="C28" s="32"/>
    </row>
    <row r="29" ht="15">
      <c r="C29" s="32"/>
    </row>
    <row r="30" ht="15">
      <c r="C30" s="32"/>
    </row>
    <row r="31" ht="15">
      <c r="C31" s="32"/>
    </row>
    <row r="32" ht="15">
      <c r="C32" s="32"/>
    </row>
    <row r="33" ht="15">
      <c r="C33" s="32"/>
    </row>
    <row r="34" ht="15">
      <c r="C34" s="32"/>
    </row>
    <row r="35" ht="15">
      <c r="C35" s="32"/>
    </row>
    <row r="36" ht="15">
      <c r="C36" s="32"/>
    </row>
    <row r="37" ht="15">
      <c r="C37" s="32"/>
    </row>
    <row r="38" ht="15">
      <c r="C38" s="32"/>
    </row>
    <row r="39" ht="15">
      <c r="C39" s="32"/>
    </row>
    <row r="40" ht="15">
      <c r="C40" s="32"/>
    </row>
    <row r="41" ht="15">
      <c r="C41" s="32"/>
    </row>
    <row r="42" ht="15">
      <c r="C42" s="32"/>
    </row>
    <row r="43" ht="15">
      <c r="C43" s="32"/>
    </row>
    <row r="44" ht="15">
      <c r="C44" s="32"/>
    </row>
    <row r="45" ht="15">
      <c r="C45" s="32"/>
    </row>
  </sheetData>
  <printOptions/>
  <pageMargins left="0.75" right="0.75" top="1" bottom="1" header="0.5" footer="0.5"/>
  <pageSetup fitToHeight="1" fitToWidth="1" horizontalDpi="300" verticalDpi="300" orientation="portrait" scale="79"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E24"/>
  <sheetViews>
    <sheetView showGridLines="0" showRowColHeaders="0" defaultGridColor="0" colorId="9" workbookViewId="0" topLeftCell="A1">
      <selection activeCell="A1" sqref="A1"/>
    </sheetView>
  </sheetViews>
  <sheetFormatPr defaultColWidth="9.00390625" defaultRowHeight="14.25"/>
  <cols>
    <col min="1" max="1" width="23.25390625" style="1" customWidth="1"/>
    <col min="2" max="2" width="40.625" style="1" customWidth="1"/>
    <col min="3" max="3" width="14.625" style="1" customWidth="1"/>
    <col min="4" max="4" width="16.625" style="5" customWidth="1"/>
    <col min="5" max="16384" width="9.00390625" style="1" customWidth="1"/>
  </cols>
  <sheetData>
    <row r="1" ht="27.75">
      <c r="B1" s="68" t="s">
        <v>64</v>
      </c>
    </row>
    <row r="2" ht="13.5" customHeight="1"/>
    <row r="3" spans="1:5" s="2" customFormat="1" ht="31.5">
      <c r="A3" s="48" t="s">
        <v>61</v>
      </c>
      <c r="B3" s="8"/>
      <c r="C3" s="69" t="s">
        <v>45</v>
      </c>
      <c r="D3" s="49" t="s">
        <v>78</v>
      </c>
      <c r="E3" s="72"/>
    </row>
    <row r="4" spans="1:4" ht="15" customHeight="1">
      <c r="A4" s="3" t="s">
        <v>62</v>
      </c>
      <c r="B4" s="22" t="s">
        <v>43</v>
      </c>
      <c r="C4" s="22"/>
      <c r="D4" s="9"/>
    </row>
    <row r="5" spans="1:4" ht="15" customHeight="1">
      <c r="A5" s="3" t="s">
        <v>63</v>
      </c>
      <c r="B5" s="40" t="s">
        <v>41</v>
      </c>
      <c r="C5" s="70">
        <f>'Costs (conventional wiring)'!$F$12</f>
        <v>121050</v>
      </c>
      <c r="D5" s="71">
        <f>'Costs ( AS-Interface)'!F11</f>
        <v>124170</v>
      </c>
    </row>
    <row r="6" spans="1:4" ht="15" customHeight="1">
      <c r="A6" s="3" t="s">
        <v>65</v>
      </c>
      <c r="B6" s="9" t="s">
        <v>42</v>
      </c>
      <c r="C6" s="70">
        <f>'Costs (conventional wiring)'!$F$23</f>
        <v>16981</v>
      </c>
      <c r="D6" s="70">
        <f>'Costs ( AS-Interface)'!F22</f>
        <v>12585.16</v>
      </c>
    </row>
    <row r="7" spans="1:4" ht="15" customHeight="1">
      <c r="A7" s="3" t="s">
        <v>66</v>
      </c>
      <c r="B7" s="9" t="s">
        <v>25</v>
      </c>
      <c r="C7" s="70">
        <f>'Costs (conventional wiring)'!$F$25</f>
        <v>6960</v>
      </c>
      <c r="D7" s="71">
        <f>'Costs ( AS-Interface)'!F24</f>
        <v>81.2</v>
      </c>
    </row>
    <row r="8" spans="1:4" ht="15" customHeight="1">
      <c r="A8" s="3" t="s">
        <v>76</v>
      </c>
      <c r="B8" s="9" t="s">
        <v>22</v>
      </c>
      <c r="C8" s="70">
        <f>'Costs (conventional wiring)'!$F$28</f>
        <v>87980</v>
      </c>
      <c r="D8" s="70">
        <f>'Costs ( AS-Interface)'!F27</f>
        <v>33200</v>
      </c>
    </row>
    <row r="9" spans="1:5" ht="15" customHeight="1">
      <c r="A9" s="3"/>
      <c r="B9" s="9" t="s">
        <v>59</v>
      </c>
      <c r="C9" s="70">
        <f>SUM(C5:C8)</f>
        <v>232971</v>
      </c>
      <c r="D9" s="70">
        <f>SUM(D5:D8)</f>
        <v>170036.36000000002</v>
      </c>
      <c r="E9" s="30"/>
    </row>
    <row r="10" spans="1:4" ht="15" customHeight="1">
      <c r="A10" s="3"/>
      <c r="B10" s="22" t="s">
        <v>44</v>
      </c>
      <c r="C10" s="22"/>
      <c r="D10" s="10"/>
    </row>
    <row r="11" spans="1:4" ht="15" customHeight="1">
      <c r="A11" s="3"/>
      <c r="B11" s="73" t="s">
        <v>58</v>
      </c>
      <c r="C11" s="46"/>
      <c r="D11" s="41">
        <f>'Other Benefits'!C8</f>
        <v>3000</v>
      </c>
    </row>
    <row r="12" spans="1:4" ht="15" customHeight="1">
      <c r="A12" s="3"/>
      <c r="B12" s="74" t="s">
        <v>56</v>
      </c>
      <c r="C12" s="46"/>
      <c r="D12" s="41">
        <f>'Other Benefits'!C12</f>
        <v>1000</v>
      </c>
    </row>
    <row r="13" spans="1:4" ht="15" customHeight="1">
      <c r="A13" s="3"/>
      <c r="B13" s="74" t="s">
        <v>57</v>
      </c>
      <c r="C13" s="46"/>
      <c r="D13" s="41">
        <f>'Other Benefits'!C19</f>
        <v>3000</v>
      </c>
    </row>
    <row r="14" spans="1:4" ht="15" customHeight="1">
      <c r="A14" s="3"/>
      <c r="B14" s="9"/>
      <c r="C14" s="10"/>
      <c r="D14" s="10"/>
    </row>
    <row r="15" spans="1:4" ht="15" customHeight="1">
      <c r="A15" s="3"/>
      <c r="C15" s="3"/>
      <c r="D15" s="41"/>
    </row>
    <row r="16" spans="1:4" s="39" customFormat="1" ht="15" customHeight="1">
      <c r="A16" s="3"/>
      <c r="B16" s="43" t="s">
        <v>60</v>
      </c>
      <c r="C16" s="14">
        <f>C9</f>
        <v>232971</v>
      </c>
      <c r="D16" s="41">
        <f>D9-D12-D13</f>
        <v>166036.36000000002</v>
      </c>
    </row>
    <row r="17" spans="1:4" s="39" customFormat="1" ht="15" customHeight="1">
      <c r="A17" s="3"/>
      <c r="B17" s="43" t="s">
        <v>1</v>
      </c>
      <c r="C17" s="43"/>
      <c r="D17" s="76">
        <f>C16-D16</f>
        <v>66934.63999999998</v>
      </c>
    </row>
    <row r="18" spans="2:4" ht="15" customHeight="1">
      <c r="B18" s="2"/>
      <c r="C18" s="46"/>
      <c r="D18" s="30">
        <f>D17/C16</f>
        <v>0.28730889252310365</v>
      </c>
    </row>
    <row r="19" spans="2:4" ht="15" customHeight="1">
      <c r="B19" s="2"/>
      <c r="C19" s="4"/>
      <c r="D19" s="30"/>
    </row>
    <row r="20" spans="2:4" ht="15" customHeight="1">
      <c r="B20" s="22"/>
      <c r="C20" s="22"/>
      <c r="D20" s="41"/>
    </row>
    <row r="21" spans="2:4" ht="15" customHeight="1">
      <c r="B21" s="2"/>
      <c r="C21" s="46"/>
      <c r="D21" s="44"/>
    </row>
    <row r="22" spans="2:4" ht="15" customHeight="1">
      <c r="B22" s="2" t="s">
        <v>4</v>
      </c>
      <c r="C22" s="4"/>
      <c r="D22" s="41"/>
    </row>
    <row r="23" spans="2:4" ht="15" customHeight="1">
      <c r="B23" s="22"/>
      <c r="C23" s="47"/>
      <c r="D23" s="45"/>
    </row>
    <row r="24" spans="2:3" ht="15">
      <c r="B24" s="43"/>
      <c r="C24" s="14"/>
    </row>
  </sheetData>
  <printOptions/>
  <pageMargins left="0.75" right="0.75" top="1" bottom="0.75" header="0.5" footer="0.5"/>
  <pageSetup fitToHeight="1" fitToWidth="1" horizontalDpi="300" verticalDpi="3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StoneL Valve Communications</Company>
  <HyperlinkBase>www.stonel.com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StoneL Field Link Cost comparison worksheet</dc:title>
  <dc:subject/>
  <dc:creator>bob Jenson</dc:creator>
  <cp:keywords/>
  <dc:description/>
  <cp:lastModifiedBy>Bob Jenson</cp:lastModifiedBy>
  <cp:lastPrinted>1999-09-13T17:29:16Z</cp:lastPrinted>
  <dcterms:created xsi:type="dcterms:W3CDTF">1999-04-10T00:07:45Z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aredWith">
    <vt:lpwstr>3</vt:lpwstr>
  </property>
  <property fmtid="{D5CDD505-2E9C-101B-9397-08002B2CF9AE}" pid="3" name="o250239ca8154a0084fb2ce192b5f691">
    <vt:lpwstr/>
  </property>
  <property fmtid="{D5CDD505-2E9C-101B-9397-08002B2CF9AE}" pid="4" name="display_urn:schemas-microsoft-com:office:office#Editor">
    <vt:lpwstr>Petri Kanerva</vt:lpwstr>
  </property>
  <property fmtid="{D5CDD505-2E9C-101B-9397-08002B2CF9AE}" pid="5" name="SalesHubDocType">
    <vt:lpwstr/>
  </property>
  <property fmtid="{D5CDD505-2E9C-101B-9397-08002B2CF9AE}" pid="6" name="display_urn:schemas-microsoft-com:office:office#SharedWithUsers">
    <vt:lpwstr>Sales Hub Visitors;Integrations - www &amp; Valves extranet;Integrations - Valves extranet;Episerver Users</vt:lpwstr>
  </property>
  <property fmtid="{D5CDD505-2E9C-101B-9397-08002B2CF9AE}" pid="7" name="SourceFileID">
    <vt:lpwstr/>
  </property>
  <property fmtid="{D5CDD505-2E9C-101B-9397-08002B2CF9AE}" pid="8" name="CategoryLevel1">
    <vt:lpwstr/>
  </property>
  <property fmtid="{D5CDD505-2E9C-101B-9397-08002B2CF9AE}" pid="9" name="display_urn:schemas-microsoft-com:office:office#Author">
    <vt:lpwstr>Petri Kanerva</vt:lpwstr>
  </property>
  <property fmtid="{D5CDD505-2E9C-101B-9397-08002B2CF9AE}" pid="10" name="_ExtendedDescription">
    <vt:lpwstr/>
  </property>
  <property fmtid="{D5CDD505-2E9C-101B-9397-08002B2CF9AE}" pid="11" name="CategoryLevel3">
    <vt:lpwstr/>
  </property>
  <property fmtid="{D5CDD505-2E9C-101B-9397-08002B2CF9AE}" pid="12" name="SharedWithUsers">
    <vt:lpwstr>8;#Sales Hub Visitors;#34;#Integrations - www &amp; Valves extranet;#31;#Integrations - Valves extranet;#35;#Episerver Users</vt:lpwstr>
  </property>
  <property fmtid="{D5CDD505-2E9C-101B-9397-08002B2CF9AE}" pid="13" name="Industry">
    <vt:lpwstr/>
  </property>
  <property fmtid="{D5CDD505-2E9C-101B-9397-08002B2CF9AE}" pid="14" name="InternalVisibility">
    <vt:lpwstr>1.00000000000000</vt:lpwstr>
  </property>
  <property fmtid="{D5CDD505-2E9C-101B-9397-08002B2CF9AE}" pid="15" name="URL">
    <vt:lpwstr/>
  </property>
  <property fmtid="{D5CDD505-2E9C-101B-9397-08002B2CF9AE}" pid="16" name="Language">
    <vt:lpwstr/>
  </property>
  <property fmtid="{D5CDD505-2E9C-101B-9397-08002B2CF9AE}" pid="17" name="ExpiryDate">
    <vt:lpwstr/>
  </property>
  <property fmtid="{D5CDD505-2E9C-101B-9397-08002B2CF9AE}" pid="18" name="CategoryLevel2">
    <vt:lpwstr/>
  </property>
  <property fmtid="{D5CDD505-2E9C-101B-9397-08002B2CF9AE}" pid="19" name="TaxCatchAll">
    <vt:lpwstr/>
  </property>
</Properties>
</file>